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'Hoja1'!$B$1:$E$46</definedName>
  </definedNames>
  <calcPr fullCalcOnLoad="1"/>
</workbook>
</file>

<file path=xl/comments1.xml><?xml version="1.0" encoding="utf-8"?>
<comments xmlns="http://schemas.openxmlformats.org/spreadsheetml/2006/main">
  <authors>
    <author>PMJ</author>
  </authors>
  <commentList>
    <comment ref="F19" authorId="0">
      <text>
        <r>
          <rPr>
            <sz val="9"/>
            <rFont val="Tahoma"/>
            <family val="0"/>
          </rPr>
          <t>coeficiente de actualización sólo para 2014</t>
        </r>
      </text>
    </comment>
  </commentList>
</comments>
</file>

<file path=xl/sharedStrings.xml><?xml version="1.0" encoding="utf-8"?>
<sst xmlns="http://schemas.openxmlformats.org/spreadsheetml/2006/main" count="55" uniqueCount="52">
  <si>
    <t xml:space="preserve">Año de adquisición </t>
  </si>
  <si>
    <t>COEF. ABATIMIENTO</t>
  </si>
  <si>
    <t>Nº días que ha estado en el patrimonio</t>
  </si>
  <si>
    <t>ganancia diaria</t>
  </si>
  <si>
    <t>dias con derecho a reduccion</t>
  </si>
  <si>
    <t>Ganancia con derecho a reducción</t>
  </si>
  <si>
    <t>Parte de ganancia reducida</t>
  </si>
  <si>
    <t>Ganancia sin reducción</t>
  </si>
  <si>
    <t>Ganancia exenta por reinversión</t>
  </si>
  <si>
    <t>En adelante</t>
  </si>
  <si>
    <t>GANANCIA NO EXENTA</t>
  </si>
  <si>
    <t>Ganancia/Pérdida Patrimonial</t>
  </si>
  <si>
    <t>Ganancia fiscal reducida</t>
  </si>
  <si>
    <t>Importe que reinviertes en la nueva vivienda habitual</t>
  </si>
  <si>
    <t>Tarifa 2016</t>
  </si>
  <si>
    <t>Si tienes más de 65 años introduce el importe de la venta que reinviertes en una renta vitalicia</t>
  </si>
  <si>
    <t>Fecha Venta (dd/mm/aa)</t>
  </si>
  <si>
    <t>Coeficiente reductor</t>
  </si>
  <si>
    <r>
      <t xml:space="preserve">Si la vivienda que vendes es tu </t>
    </r>
    <r>
      <rPr>
        <b/>
        <u val="single"/>
        <sz val="10"/>
        <color indexed="12"/>
        <rFont val="Arial"/>
        <family val="2"/>
      </rPr>
      <t>vivienda habitual</t>
    </r>
    <r>
      <rPr>
        <b/>
        <u val="single"/>
        <sz val="10"/>
        <rFont val="Arial"/>
        <family val="2"/>
      </rPr>
      <t>,</t>
    </r>
    <r>
      <rPr>
        <b/>
        <sz val="10"/>
        <rFont val="Arial"/>
        <family val="2"/>
      </rPr>
      <t xml:space="preserve"> rellena estas dos casillas:</t>
    </r>
  </si>
  <si>
    <t>Impuesto a pagar IRPF*</t>
  </si>
  <si>
    <r>
      <t xml:space="preserve">Exenc 50% Inmueb. Adq. del 12/05/12 a 31/12/12 </t>
    </r>
    <r>
      <rPr>
        <b/>
        <sz val="10"/>
        <color indexed="10"/>
        <rFont val="Arial"/>
        <family val="2"/>
      </rPr>
      <t>(1)</t>
    </r>
  </si>
  <si>
    <t>Rellena sólo las casillas sobreadas en amarillo (el resto se calculan solas)</t>
  </si>
  <si>
    <t>Importe total de elementos vendidos después del 1/01/2015 que hayan aplicado los coeficientes de abatimiento</t>
  </si>
  <si>
    <t>Datos:</t>
  </si>
  <si>
    <t>Notaría</t>
  </si>
  <si>
    <t xml:space="preserve">Otros Gastos </t>
  </si>
  <si>
    <t>Importe de transmisión</t>
  </si>
  <si>
    <t>Coste total de adquisición</t>
  </si>
  <si>
    <t>Plusvalía Municipal</t>
  </si>
  <si>
    <t>Gestoría/Asesoría/Inmobiliaria</t>
  </si>
  <si>
    <t>Certificado Energético</t>
  </si>
  <si>
    <t>Impuestos (ITP, AJD, IVA)</t>
  </si>
  <si>
    <t>Registro de la propiedad</t>
  </si>
  <si>
    <t>Cálculos:</t>
  </si>
  <si>
    <t>Mejoras o ampliaciones</t>
  </si>
  <si>
    <t>Fecha Adquisición (dd/mm/aa)</t>
  </si>
  <si>
    <t xml:space="preserve">Valor Adquisición </t>
  </si>
  <si>
    <t>Importe de la venta</t>
  </si>
  <si>
    <t>Reduc. inmuebles anteriores 31/12/1994</t>
  </si>
  <si>
    <t>Ganancia no exenta (Base Imp. Ahorro)</t>
  </si>
  <si>
    <t>* La responsabilidad de los datos introducidos en esta plantilla es sólo suya y se advierte que pueden contener errores. Si tiene dudas y desea un asesoramiento personal envíe la consulta a info@impuestosparaandarporcasa.es</t>
  </si>
  <si>
    <t>Préstamo pendiente de cancelar en el momento de la venta</t>
  </si>
  <si>
    <t>Fecha límite</t>
  </si>
  <si>
    <t>Tipo  (%)</t>
  </si>
  <si>
    <t>Base hasta €</t>
  </si>
  <si>
    <t xml:space="preserve">Cuota </t>
  </si>
  <si>
    <t>Resto Base</t>
  </si>
  <si>
    <t>comprobación:</t>
  </si>
  <si>
    <t>casilla D36</t>
  </si>
  <si>
    <r>
      <t>*Importante</t>
    </r>
    <r>
      <rPr>
        <b/>
        <sz val="10"/>
        <rFont val="Arial"/>
        <family val="2"/>
      </rPr>
      <t xml:space="preserve">: El impuesto a pagar en el IRPF aquí calculado sólo se refiere a la tributación de la ganancia obtenida por la venta del inmueble. No recoge el resto de rendimientos. Por lo que </t>
    </r>
    <r>
      <rPr>
        <b/>
        <sz val="10"/>
        <color indexed="10"/>
        <rFont val="Arial"/>
        <family val="2"/>
      </rPr>
      <t>la cantidad total a pagar en la declaración de la Renta dependerá del total de rentas obtenidas.</t>
    </r>
  </si>
  <si>
    <t>Amortización periodo arrendado</t>
  </si>
  <si>
    <t>IRPF A PAGAR POR LA VENTA DE INMUEBLES DESDE 1/1/2016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</si>
</sst>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0.0"/>
    <numFmt numFmtId="170" formatCode="0.000"/>
    <numFmt numFmtId="171" formatCode="0.0000"/>
    <numFmt numFmtId="172" formatCode="0.0%"/>
    <numFmt numFmtId="173" formatCode="[$-C0A]dddd\,\ dd&quot; de &quot;mmmm&quot; de &quot;yyyy"/>
    <numFmt numFmtId="174" formatCode="[$-C0A]dddd\,\ d&quot; de &quot;mmmm&quot; de &quot;yyyy"/>
  </numFmts>
  <fonts count="5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Tahoma"/>
      <family val="0"/>
    </font>
    <font>
      <b/>
      <sz val="10.5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56"/>
      <name val="Arial"/>
      <family val="2"/>
    </font>
    <font>
      <b/>
      <sz val="16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b/>
      <sz val="16"/>
      <color theme="3"/>
      <name val="Cambri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44" fontId="0" fillId="33" borderId="0" xfId="45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justify"/>
    </xf>
    <xf numFmtId="2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0" fontId="0" fillId="33" borderId="0" xfId="53" applyNumberFormat="1" applyFill="1" applyAlignment="1">
      <alignment/>
    </xf>
    <xf numFmtId="44" fontId="0" fillId="33" borderId="0" xfId="0" applyNumberFormat="1" applyFill="1" applyAlignment="1">
      <alignment/>
    </xf>
    <xf numFmtId="9" fontId="0" fillId="33" borderId="0" xfId="53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9" applyFont="1" applyBorder="1" applyAlignment="1">
      <alignment horizontal="center"/>
    </xf>
    <xf numFmtId="44" fontId="0" fillId="0" borderId="13" xfId="49" applyFont="1" applyBorder="1" applyAlignment="1">
      <alignment horizontal="center" wrapText="1"/>
    </xf>
    <xf numFmtId="44" fontId="0" fillId="0" borderId="14" xfId="49" applyFont="1" applyBorder="1" applyAlignment="1">
      <alignment horizontal="center" wrapText="1"/>
    </xf>
    <xf numFmtId="9" fontId="0" fillId="0" borderId="12" xfId="53" applyFont="1" applyBorder="1" applyAlignment="1">
      <alignment horizontal="center"/>
    </xf>
    <xf numFmtId="9" fontId="0" fillId="0" borderId="14" xfId="53" applyFont="1" applyBorder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4" fontId="3" fillId="33" borderId="0" xfId="45" applyFont="1" applyFill="1" applyAlignment="1">
      <alignment/>
    </xf>
    <xf numFmtId="0" fontId="7" fillId="33" borderId="0" xfId="0" applyFont="1" applyFill="1" applyAlignment="1" applyProtection="1">
      <alignment horizontal="justify"/>
      <protection hidden="1"/>
    </xf>
    <xf numFmtId="2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44" fontId="0" fillId="33" borderId="15" xfId="45" applyFill="1" applyBorder="1" applyAlignment="1">
      <alignment/>
    </xf>
    <xf numFmtId="0" fontId="0" fillId="33" borderId="16" xfId="0" applyFill="1" applyBorder="1" applyAlignment="1">
      <alignment/>
    </xf>
    <xf numFmtId="10" fontId="0" fillId="33" borderId="0" xfId="53" applyNumberFormat="1" applyFont="1" applyFill="1" applyAlignment="1">
      <alignment/>
    </xf>
    <xf numFmtId="44" fontId="8" fillId="33" borderId="0" xfId="45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justify"/>
    </xf>
    <xf numFmtId="0" fontId="10" fillId="33" borderId="17" xfId="0" applyFont="1" applyFill="1" applyBorder="1" applyAlignment="1" applyProtection="1">
      <alignment/>
      <protection hidden="1"/>
    </xf>
    <xf numFmtId="44" fontId="3" fillId="0" borderId="10" xfId="45" applyFont="1" applyFill="1" applyBorder="1" applyAlignment="1">
      <alignment horizontal="justify"/>
    </xf>
    <xf numFmtId="0" fontId="47" fillId="33" borderId="0" xfId="57" applyFill="1" applyAlignment="1">
      <alignment horizontal="justify"/>
    </xf>
    <xf numFmtId="0" fontId="0" fillId="34" borderId="0" xfId="0" applyFill="1" applyAlignment="1">
      <alignment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44" fontId="0" fillId="34" borderId="0" xfId="45" applyFill="1" applyBorder="1" applyAlignment="1" applyProtection="1">
      <alignment/>
      <protection locked="0"/>
    </xf>
    <xf numFmtId="0" fontId="3" fillId="32" borderId="4" xfId="52" applyFont="1" applyAlignment="1" applyProtection="1">
      <alignment horizontal="justify"/>
      <protection hidden="1"/>
    </xf>
    <xf numFmtId="0" fontId="50" fillId="33" borderId="9" xfId="61" applyFill="1" applyAlignment="1" applyProtection="1">
      <alignment horizontal="justify"/>
      <protection hidden="1"/>
    </xf>
    <xf numFmtId="44" fontId="50" fillId="33" borderId="9" xfId="61" applyNumberFormat="1" applyFill="1" applyAlignment="1" applyProtection="1">
      <alignment horizontal="justify"/>
      <protection hidden="1"/>
    </xf>
    <xf numFmtId="44" fontId="0" fillId="35" borderId="4" xfId="52" applyNumberFormat="1" applyFont="1" applyFill="1" applyAlignment="1" applyProtection="1">
      <alignment horizontal="justify"/>
      <protection locked="0"/>
    </xf>
    <xf numFmtId="14" fontId="0" fillId="35" borderId="4" xfId="52" applyNumberFormat="1" applyFont="1" applyFill="1" applyAlignment="1" applyProtection="1">
      <alignment/>
      <protection locked="0"/>
    </xf>
    <xf numFmtId="44" fontId="0" fillId="35" borderId="4" xfId="49" applyFont="1" applyFill="1" applyBorder="1" applyAlignment="1" applyProtection="1">
      <alignment horizontal="justify"/>
      <protection locked="0"/>
    </xf>
    <xf numFmtId="44" fontId="38" fillId="24" borderId="18" xfId="39" applyNumberFormat="1" applyFont="1" applyBorder="1" applyAlignment="1" applyProtection="1">
      <alignment/>
      <protection hidden="1"/>
    </xf>
    <xf numFmtId="44" fontId="38" fillId="23" borderId="10" xfId="38" applyNumberFormat="1" applyFont="1" applyBorder="1" applyAlignment="1" applyProtection="1">
      <alignment/>
      <protection hidden="1"/>
    </xf>
    <xf numFmtId="0" fontId="38" fillId="23" borderId="19" xfId="38" applyFont="1" applyBorder="1" applyAlignment="1">
      <alignment horizontal="left"/>
    </xf>
    <xf numFmtId="0" fontId="38" fillId="24" borderId="0" xfId="39" applyFont="1" applyAlignment="1">
      <alignment horizontal="left"/>
    </xf>
    <xf numFmtId="44" fontId="29" fillId="29" borderId="20" xfId="44" applyNumberFormat="1" applyFont="1" applyBorder="1" applyAlignment="1" applyProtection="1">
      <alignment/>
      <protection hidden="1"/>
    </xf>
    <xf numFmtId="0" fontId="48" fillId="36" borderId="6" xfId="58" applyFill="1" applyAlignment="1">
      <alignment horizontal="left"/>
    </xf>
    <xf numFmtId="44" fontId="48" fillId="36" borderId="6" xfId="58" applyNumberFormat="1" applyFill="1" applyAlignment="1" applyProtection="1">
      <alignment/>
      <protection hidden="1"/>
    </xf>
    <xf numFmtId="44" fontId="50" fillId="8" borderId="21" xfId="21" applyNumberFormat="1" applyFont="1" applyBorder="1" applyAlignment="1" applyProtection="1">
      <alignment/>
      <protection hidden="1"/>
    </xf>
    <xf numFmtId="44" fontId="50" fillId="8" borderId="18" xfId="21" applyNumberFormat="1" applyFont="1" applyBorder="1" applyAlignment="1" applyProtection="1">
      <alignment/>
      <protection hidden="1"/>
    </xf>
    <xf numFmtId="14" fontId="0" fillId="34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51" fillId="34" borderId="0" xfId="0" applyFont="1" applyFill="1" applyBorder="1" applyAlignment="1" applyProtection="1">
      <alignment horizontal="left" vertical="center"/>
      <protection hidden="1"/>
    </xf>
    <xf numFmtId="43" fontId="0" fillId="33" borderId="0" xfId="47" applyFont="1" applyFill="1" applyAlignment="1">
      <alignment/>
    </xf>
    <xf numFmtId="43" fontId="0" fillId="33" borderId="0" xfId="0" applyNumberFormat="1" applyFill="1" applyAlignment="1">
      <alignment/>
    </xf>
    <xf numFmtId="44" fontId="0" fillId="33" borderId="15" xfId="49" applyFont="1" applyFill="1" applyBorder="1" applyAlignment="1">
      <alignment/>
    </xf>
    <xf numFmtId="0" fontId="0" fillId="33" borderId="15" xfId="0" applyFont="1" applyFill="1" applyBorder="1" applyAlignment="1">
      <alignment/>
    </xf>
    <xf numFmtId="44" fontId="3" fillId="37" borderId="22" xfId="45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3" fillId="10" borderId="23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 applyProtection="1">
      <alignment horizontal="justify" vertical="center"/>
      <protection hidden="1"/>
    </xf>
    <xf numFmtId="0" fontId="3" fillId="38" borderId="25" xfId="0" applyFont="1" applyFill="1" applyBorder="1" applyAlignment="1" applyProtection="1">
      <alignment horizontal="justify" vertical="center"/>
      <protection hidden="1"/>
    </xf>
    <xf numFmtId="0" fontId="0" fillId="33" borderId="0" xfId="0" applyFont="1" applyFill="1" applyAlignment="1">
      <alignment horizontal="left" vertical="justify"/>
    </xf>
    <xf numFmtId="0" fontId="7" fillId="33" borderId="0" xfId="0" applyFont="1" applyFill="1" applyBorder="1" applyAlignment="1" applyProtection="1">
      <alignment horizontal="justify" vertical="center"/>
      <protection hidden="1"/>
    </xf>
    <xf numFmtId="0" fontId="6" fillId="33" borderId="0" xfId="0" applyFont="1" applyFill="1" applyAlignment="1">
      <alignment horizontal="left" vertical="justify"/>
    </xf>
    <xf numFmtId="0" fontId="53" fillId="33" borderId="0" xfId="0" applyFont="1" applyFill="1" applyAlignment="1">
      <alignment horizontal="left"/>
    </xf>
    <xf numFmtId="0" fontId="3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justify" vertical="center"/>
    </xf>
    <xf numFmtId="0" fontId="3" fillId="38" borderId="29" xfId="0" applyFont="1" applyFill="1" applyBorder="1" applyAlignment="1">
      <alignment horizontal="justify" vertical="center"/>
    </xf>
    <xf numFmtId="0" fontId="7" fillId="33" borderId="0" xfId="0" applyFont="1" applyFill="1" applyBorder="1" applyAlignment="1" applyProtection="1">
      <alignment horizontal="left" vertical="justify"/>
      <protection hidden="1"/>
    </xf>
    <xf numFmtId="0" fontId="54" fillId="33" borderId="0" xfId="57" applyFont="1" applyFill="1" applyAlignment="1">
      <alignment horizont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0</xdr:row>
      <xdr:rowOff>457200</xdr:rowOff>
    </xdr:to>
    <xdr:pic>
      <xdr:nvPicPr>
        <xdr:cNvPr id="1" name="Picture 1" descr="logoimpuestosparaandarporca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952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1.421875" style="1" customWidth="1"/>
    <col min="2" max="2" width="22.140625" style="1" bestFit="1" customWidth="1"/>
    <col min="3" max="3" width="35.421875" style="2" customWidth="1"/>
    <col min="4" max="4" width="17.7109375" style="1" customWidth="1"/>
    <col min="5" max="5" width="16.8515625" style="1" bestFit="1" customWidth="1"/>
    <col min="6" max="6" width="12.8515625" style="1" hidden="1" customWidth="1"/>
    <col min="7" max="7" width="11.7109375" style="1" hidden="1" customWidth="1"/>
    <col min="8" max="8" width="11.8515625" style="1" hidden="1" customWidth="1"/>
    <col min="9" max="9" width="8.7109375" style="1" hidden="1" customWidth="1"/>
    <col min="10" max="10" width="11.57421875" style="1" hidden="1" customWidth="1"/>
    <col min="11" max="11" width="12.421875" style="1" hidden="1" customWidth="1"/>
    <col min="12" max="12" width="11.421875" style="1" hidden="1" customWidth="1"/>
    <col min="13" max="13" width="11.8515625" style="1" hidden="1" customWidth="1"/>
    <col min="14" max="14" width="11.421875" style="1" hidden="1" customWidth="1"/>
    <col min="15" max="16384" width="11.421875" style="1" customWidth="1"/>
  </cols>
  <sheetData>
    <row r="1" ht="40.5" customHeight="1"/>
    <row r="2" spans="2:11" ht="21" customHeight="1">
      <c r="B2" s="76" t="s">
        <v>51</v>
      </c>
      <c r="C2" s="76"/>
      <c r="D2" s="76"/>
      <c r="E2" s="76"/>
      <c r="J2" s="4"/>
      <c r="K2" s="4"/>
    </row>
    <row r="3" spans="2:11" ht="11.25" customHeight="1">
      <c r="B3" s="30"/>
      <c r="C3" s="30"/>
      <c r="D3" s="30"/>
      <c r="E3" s="30"/>
      <c r="J3" s="4"/>
      <c r="K3" s="4"/>
    </row>
    <row r="4" spans="2:11" ht="21" customHeight="1">
      <c r="B4" s="33" t="s">
        <v>23</v>
      </c>
      <c r="C4" s="30"/>
      <c r="D4" s="30"/>
      <c r="E4" s="30"/>
      <c r="J4" s="4"/>
      <c r="K4" s="4"/>
    </row>
    <row r="5" spans="2:11" ht="15" customHeight="1" thickBot="1">
      <c r="B5" s="70" t="s">
        <v>21</v>
      </c>
      <c r="C5" s="70"/>
      <c r="D5" s="70"/>
      <c r="E5" s="5"/>
      <c r="J5" s="4"/>
      <c r="K5" s="4"/>
    </row>
    <row r="6" spans="2:11" ht="27.75" customHeight="1" thickBot="1" thickTop="1">
      <c r="B6" s="73" t="s">
        <v>18</v>
      </c>
      <c r="C6" s="32" t="s">
        <v>41</v>
      </c>
      <c r="D6" s="61"/>
      <c r="J6" s="4"/>
      <c r="K6" s="4"/>
    </row>
    <row r="7" spans="2:11" ht="25.5" customHeight="1" thickBot="1" thickTop="1">
      <c r="B7" s="74"/>
      <c r="C7" s="32" t="s">
        <v>13</v>
      </c>
      <c r="D7" s="61"/>
      <c r="E7" s="31"/>
      <c r="J7" s="4"/>
      <c r="K7" s="4"/>
    </row>
    <row r="8" spans="2:11" ht="26.25" customHeight="1">
      <c r="B8" s="68" t="str">
        <f>IF(D7&gt;D34-D6,"¡Error! El importe que reinviertes no puede ser mayor que el importe de la venta una vez descontado el préstamo que se cancela. Por favor revisa los importes introducidos."," ")</f>
        <v> </v>
      </c>
      <c r="C8" s="68"/>
      <c r="D8" s="68"/>
      <c r="E8" s="68"/>
      <c r="J8" s="4"/>
      <c r="K8" s="4"/>
    </row>
    <row r="9" spans="2:11" ht="27.75" customHeight="1" thickBot="1">
      <c r="B9" s="75" t="str">
        <f>IF(D7&gt;0,IF((D14-D23)&lt;1095,"¡Cuidado! Si no has mantenido la vivienda 3 años no puedes aplicar la exención por reinversión, salvo en determinados casos. Consulta un asesor."," ")," ")</f>
        <v> </v>
      </c>
      <c r="C9" s="75"/>
      <c r="D9" s="75"/>
      <c r="E9" s="75"/>
      <c r="J9" s="4"/>
      <c r="K9" s="4"/>
    </row>
    <row r="10" spans="2:11" ht="30" customHeight="1" thickBot="1" thickTop="1">
      <c r="B10" s="65" t="s">
        <v>15</v>
      </c>
      <c r="C10" s="66"/>
      <c r="D10" s="61"/>
      <c r="E10" s="19"/>
      <c r="J10" s="4"/>
      <c r="K10" s="4"/>
    </row>
    <row r="11" spans="2:11" ht="26.25" customHeight="1" thickBot="1">
      <c r="B11" s="68" t="str">
        <f>IF(D10&gt;(D21-D6),"¡Error! El importe máximo a reinvertir no puede ser mayor al importe obtenido por la venta descontando los gastos y el prestamo pendiente de cancelar en el momento de la venta",IF(D10&gt;240000,"¡Error! El importe máximo a reinvertir en renta vitalicia no puede ser mayor de 240000. Por favor revisa el importe introducido."," "))</f>
        <v> </v>
      </c>
      <c r="C11" s="68"/>
      <c r="D11" s="68"/>
      <c r="E11" s="68"/>
      <c r="J11" s="4"/>
      <c r="K11" s="4"/>
    </row>
    <row r="12" spans="2:11" ht="27" customHeight="1" thickBot="1" thickTop="1">
      <c r="B12" s="65" t="s">
        <v>22</v>
      </c>
      <c r="C12" s="66"/>
      <c r="D12" s="61"/>
      <c r="E12" s="19"/>
      <c r="J12" s="4"/>
      <c r="K12" s="4"/>
    </row>
    <row r="13" spans="2:11" ht="13.5" thickBot="1">
      <c r="B13" s="56" t="str">
        <f>IF(D14&lt;F13,"¡ERROR! Esta plantilla es para ventas del 2016. Para años anteriores use la plantilla correspondiente"," ")</f>
        <v> </v>
      </c>
      <c r="C13" s="35"/>
      <c r="D13" s="36"/>
      <c r="F13" s="7">
        <v>42370</v>
      </c>
      <c r="J13" s="4"/>
      <c r="K13" s="4"/>
    </row>
    <row r="14" spans="2:11" ht="15.75" customHeight="1" thickBot="1">
      <c r="B14" s="35"/>
      <c r="C14" s="37" t="s">
        <v>16</v>
      </c>
      <c r="D14" s="41">
        <v>42887</v>
      </c>
      <c r="F14" s="52">
        <v>34700</v>
      </c>
      <c r="G14"/>
      <c r="J14" s="55" t="s">
        <v>0</v>
      </c>
      <c r="K14" s="3" t="s">
        <v>1</v>
      </c>
    </row>
    <row r="15" spans="2:11" ht="12.75">
      <c r="B15" s="35"/>
      <c r="C15" s="37" t="s">
        <v>37</v>
      </c>
      <c r="D15" s="40">
        <v>0</v>
      </c>
      <c r="F15" s="23">
        <f>+D14-D23</f>
        <v>2548</v>
      </c>
      <c r="G15" s="1" t="s">
        <v>2</v>
      </c>
      <c r="J15" s="7">
        <v>1</v>
      </c>
      <c r="K15" s="8">
        <v>1</v>
      </c>
    </row>
    <row r="16" spans="2:11" ht="12.75">
      <c r="B16" s="35"/>
      <c r="C16" s="37" t="s">
        <v>28</v>
      </c>
      <c r="D16" s="40">
        <v>0</v>
      </c>
      <c r="F16" s="24">
        <f>+D36/F15</f>
        <v>0</v>
      </c>
      <c r="G16" s="1" t="s">
        <v>3</v>
      </c>
      <c r="J16" s="7">
        <v>31778</v>
      </c>
      <c r="K16" s="8">
        <v>0.8888</v>
      </c>
    </row>
    <row r="17" spans="2:11" ht="12.75">
      <c r="B17" s="35"/>
      <c r="C17" s="37" t="s">
        <v>24</v>
      </c>
      <c r="D17" s="40">
        <v>0</v>
      </c>
      <c r="F17" s="7">
        <v>38737</v>
      </c>
      <c r="G17" s="53" t="s">
        <v>42</v>
      </c>
      <c r="J17" s="7">
        <v>32143</v>
      </c>
      <c r="K17" s="8">
        <v>0.7777</v>
      </c>
    </row>
    <row r="18" spans="2:11" ht="12.75">
      <c r="B18" s="35"/>
      <c r="C18" s="37" t="s">
        <v>29</v>
      </c>
      <c r="D18" s="40">
        <v>0</v>
      </c>
      <c r="F18" s="6">
        <f>IF(D23&lt;F14,F17-D23,0)</f>
        <v>0</v>
      </c>
      <c r="G18" s="1" t="s">
        <v>4</v>
      </c>
      <c r="J18" s="7">
        <v>32509</v>
      </c>
      <c r="K18" s="8">
        <f>+K17-0.1111</f>
        <v>0.6666</v>
      </c>
    </row>
    <row r="19" spans="2:11" ht="12.75" customHeight="1">
      <c r="B19" s="35"/>
      <c r="C19" s="37" t="s">
        <v>30</v>
      </c>
      <c r="D19" s="40">
        <v>0</v>
      </c>
      <c r="F19" s="1">
        <f>LOOKUP(D23,J15:J24,K15:K24)</f>
        <v>0</v>
      </c>
      <c r="J19" s="7">
        <v>32874</v>
      </c>
      <c r="K19" s="8">
        <f aca="true" t="shared" si="0" ref="K19:K24">+K18-0.1111</f>
        <v>0.5555</v>
      </c>
    </row>
    <row r="20" spans="2:11" ht="12.75">
      <c r="B20" s="35"/>
      <c r="C20" s="37" t="s">
        <v>25</v>
      </c>
      <c r="D20" s="40">
        <v>0</v>
      </c>
      <c r="F20" s="25">
        <f>+F16*$F$18</f>
        <v>0</v>
      </c>
      <c r="G20" s="26" t="s">
        <v>5</v>
      </c>
      <c r="I20"/>
      <c r="J20" s="7">
        <v>33239</v>
      </c>
      <c r="K20" s="8">
        <f t="shared" si="0"/>
        <v>0.4444</v>
      </c>
    </row>
    <row r="21" spans="2:11" ht="15.75" thickBot="1">
      <c r="B21" s="35"/>
      <c r="C21" s="38" t="s">
        <v>26</v>
      </c>
      <c r="D21" s="39">
        <f>+D15-SUM(D16:D20)</f>
        <v>0</v>
      </c>
      <c r="F21" s="2">
        <f>+F20-D37</f>
        <v>0</v>
      </c>
      <c r="G21" s="1" t="s">
        <v>6</v>
      </c>
      <c r="J21" s="7">
        <v>33604</v>
      </c>
      <c r="K21" s="8">
        <f t="shared" si="0"/>
        <v>0.33330000000000004</v>
      </c>
    </row>
    <row r="22" spans="2:11" ht="13.5" thickTop="1">
      <c r="B22" s="35"/>
      <c r="C22" s="22"/>
      <c r="D22" s="22"/>
      <c r="F22" s="9">
        <f>+D36-F20</f>
        <v>0</v>
      </c>
      <c r="G22" s="1" t="s">
        <v>7</v>
      </c>
      <c r="J22" s="7">
        <v>33970</v>
      </c>
      <c r="K22" s="8">
        <f t="shared" si="0"/>
        <v>0.22220000000000004</v>
      </c>
    </row>
    <row r="23" spans="2:11" ht="12.75">
      <c r="B23" s="35"/>
      <c r="C23" s="37" t="s">
        <v>35</v>
      </c>
      <c r="D23" s="41">
        <v>40339</v>
      </c>
      <c r="F23" s="27">
        <f>IF(D23&lt;$J$24,LOOKUP(D23,$J$15:$J$24,$K$15:$K$24),$K$24)</f>
        <v>0</v>
      </c>
      <c r="G23" s="1" t="s">
        <v>17</v>
      </c>
      <c r="J23" s="7">
        <v>34335</v>
      </c>
      <c r="K23" s="8">
        <f t="shared" si="0"/>
        <v>0.11110000000000003</v>
      </c>
    </row>
    <row r="24" spans="2:11" ht="12.75">
      <c r="B24" s="35"/>
      <c r="C24" s="37" t="s">
        <v>36</v>
      </c>
      <c r="D24" s="42">
        <v>0</v>
      </c>
      <c r="F24" s="54"/>
      <c r="G24" s="9"/>
      <c r="J24" s="7">
        <v>34700</v>
      </c>
      <c r="K24" s="8">
        <f t="shared" si="0"/>
        <v>0</v>
      </c>
    </row>
    <row r="25" spans="2:11" ht="12.75">
      <c r="B25" s="35"/>
      <c r="C25" s="37" t="s">
        <v>31</v>
      </c>
      <c r="D25" s="42">
        <v>0</v>
      </c>
      <c r="F25" s="7">
        <v>41041</v>
      </c>
      <c r="K25" s="8"/>
    </row>
    <row r="26" spans="2:11" ht="12.75">
      <c r="B26" s="35"/>
      <c r="C26" s="37" t="s">
        <v>24</v>
      </c>
      <c r="D26" s="42">
        <v>0</v>
      </c>
      <c r="F26" s="7">
        <v>41274</v>
      </c>
      <c r="J26" s="19" t="s">
        <v>47</v>
      </c>
      <c r="K26" s="8"/>
    </row>
    <row r="27" spans="2:11" ht="13.5" customHeight="1">
      <c r="B27" s="35"/>
      <c r="C27" s="37" t="s">
        <v>32</v>
      </c>
      <c r="D27" s="42">
        <v>0</v>
      </c>
      <c r="F27" s="9">
        <f>+D38-D39</f>
        <v>0</v>
      </c>
      <c r="G27" s="1" t="s">
        <v>10</v>
      </c>
      <c r="J27" s="57">
        <f>+D14-D23</f>
        <v>2548</v>
      </c>
      <c r="K27" s="10">
        <v>1</v>
      </c>
    </row>
    <row r="28" spans="2:14" ht="12.75">
      <c r="B28" s="35"/>
      <c r="C28" s="37" t="s">
        <v>29</v>
      </c>
      <c r="D28" s="42">
        <v>0</v>
      </c>
      <c r="F28" s="9">
        <f>+E38-E39</f>
        <v>0</v>
      </c>
      <c r="J28" s="57">
        <f>+F17-D23</f>
        <v>-1602</v>
      </c>
      <c r="K28" s="8">
        <f>+J28/J27</f>
        <v>-0.6287284144427001</v>
      </c>
      <c r="L28" s="1">
        <f>+D36*K28</f>
        <v>0</v>
      </c>
      <c r="M28" s="59">
        <f>+L28*F23</f>
        <v>0</v>
      </c>
      <c r="N28" s="60" t="s">
        <v>48</v>
      </c>
    </row>
    <row r="29" spans="2:11" ht="15.75" customHeight="1" thickBot="1">
      <c r="B29" s="35"/>
      <c r="C29" s="37" t="s">
        <v>34</v>
      </c>
      <c r="D29" s="42">
        <v>0</v>
      </c>
      <c r="F29" s="19" t="s">
        <v>14</v>
      </c>
      <c r="J29" s="58">
        <f>+J27-J28</f>
        <v>4150</v>
      </c>
      <c r="K29" s="8">
        <f>+J29/J27</f>
        <v>1.6287284144427001</v>
      </c>
    </row>
    <row r="30" spans="2:11" ht="12.75" customHeight="1">
      <c r="B30" s="35"/>
      <c r="C30" s="37" t="s">
        <v>25</v>
      </c>
      <c r="D30" s="42">
        <v>0</v>
      </c>
      <c r="F30" s="71" t="s">
        <v>44</v>
      </c>
      <c r="G30" s="63" t="s">
        <v>45</v>
      </c>
      <c r="H30" s="63" t="s">
        <v>46</v>
      </c>
      <c r="I30" s="63" t="s">
        <v>43</v>
      </c>
      <c r="K30" s="10"/>
    </row>
    <row r="31" spans="2:11" ht="13.5" thickBot="1">
      <c r="B31" s="35"/>
      <c r="C31" s="37" t="s">
        <v>50</v>
      </c>
      <c r="D31" s="42">
        <v>0</v>
      </c>
      <c r="F31" s="72"/>
      <c r="G31" s="64"/>
      <c r="H31" s="64"/>
      <c r="I31" s="64"/>
      <c r="K31" s="7"/>
    </row>
    <row r="32" spans="2:11" ht="15.75" thickBot="1">
      <c r="B32" s="35"/>
      <c r="C32" s="38" t="s">
        <v>27</v>
      </c>
      <c r="D32" s="39">
        <f>SUM(D24:D30)-D31</f>
        <v>0</v>
      </c>
      <c r="F32" s="11">
        <v>0</v>
      </c>
      <c r="G32" s="12">
        <v>0</v>
      </c>
      <c r="H32" s="13">
        <v>6000</v>
      </c>
      <c r="I32" s="16">
        <v>0.19</v>
      </c>
      <c r="K32" s="7"/>
    </row>
    <row r="33" spans="2:9" ht="24" thickBot="1" thickTop="1">
      <c r="B33" s="33" t="s">
        <v>33</v>
      </c>
      <c r="C33" s="22"/>
      <c r="D33" s="22"/>
      <c r="E33" s="22"/>
      <c r="F33" s="14">
        <f>+H32</f>
        <v>6000</v>
      </c>
      <c r="G33" s="15">
        <f>+H32*I32</f>
        <v>1140</v>
      </c>
      <c r="H33" s="15">
        <v>44000</v>
      </c>
      <c r="I33" s="17">
        <v>0.21</v>
      </c>
    </row>
    <row r="34" spans="3:9" ht="15">
      <c r="C34" s="20" t="str">
        <f>+C21</f>
        <v>Importe de transmisión</v>
      </c>
      <c r="D34" s="50">
        <f>+D21</f>
        <v>0</v>
      </c>
      <c r="E34" s="34"/>
      <c r="F34" s="14">
        <f>+F33+H33</f>
        <v>50000</v>
      </c>
      <c r="G34" s="15">
        <f>+G33+H33*I33</f>
        <v>10380</v>
      </c>
      <c r="H34" s="15" t="s">
        <v>9</v>
      </c>
      <c r="I34" s="17">
        <v>0.23</v>
      </c>
    </row>
    <row r="35" spans="3:9" ht="15">
      <c r="C35" s="20" t="str">
        <f>+C32</f>
        <v>Coste total de adquisición</v>
      </c>
      <c r="D35" s="51">
        <f>+D32</f>
        <v>0</v>
      </c>
      <c r="E35" s="34"/>
      <c r="F35" s="34"/>
      <c r="G35" s="34"/>
      <c r="H35" s="34"/>
      <c r="I35" s="34"/>
    </row>
    <row r="36" spans="3:9" ht="15">
      <c r="C36" s="46" t="s">
        <v>11</v>
      </c>
      <c r="D36" s="43">
        <f>+D34-D35</f>
        <v>0</v>
      </c>
      <c r="E36" s="34"/>
      <c r="F36" s="34"/>
      <c r="G36" s="34"/>
      <c r="H36" s="34"/>
      <c r="I36" s="34"/>
    </row>
    <row r="37" spans="3:9" ht="15.75" thickBot="1">
      <c r="C37" s="18" t="s">
        <v>38</v>
      </c>
      <c r="D37" s="47">
        <f>IF(D36&gt;0,IF((D12+D34)&lt;400000,(F20*F23),(IF(D12&lt;400000,((400000-D12)/D34)*(F20*F23),0))),0)</f>
        <v>0</v>
      </c>
      <c r="E37" s="34"/>
      <c r="F37" s="34"/>
      <c r="G37" s="34"/>
      <c r="H37" s="34"/>
      <c r="I37" s="34"/>
    </row>
    <row r="38" spans="3:9" ht="15.75" thickBot="1">
      <c r="C38" s="45" t="s">
        <v>12</v>
      </c>
      <c r="D38" s="44">
        <f>IF(D36&lt;0,0,+D36-D37)</f>
        <v>0</v>
      </c>
      <c r="E38" s="34"/>
      <c r="F38" s="34"/>
      <c r="G38" s="34"/>
      <c r="H38" s="34"/>
      <c r="I38" s="34"/>
    </row>
    <row r="39" spans="3:9" ht="15">
      <c r="C39" s="21" t="s">
        <v>8</v>
      </c>
      <c r="D39" s="47">
        <f>IF($D$7&gt;0,$D$7/(D34-$D$6)*D38,IF($D$10&gt;0,$D$10/D34*D38,0))</f>
        <v>0</v>
      </c>
      <c r="E39" s="34"/>
      <c r="F39"/>
      <c r="G39"/>
      <c r="H39"/>
      <c r="I39"/>
    </row>
    <row r="40" spans="3:5" ht="15.75" thickBot="1">
      <c r="C40" s="28" t="s">
        <v>20</v>
      </c>
      <c r="D40" s="47">
        <f>IF(D23&lt;$F$25,0,IF(D23&lt;$F$26,$F$27/2,0))</f>
        <v>0</v>
      </c>
      <c r="E40" s="34"/>
    </row>
    <row r="41" spans="3:5" ht="15.75" thickBot="1">
      <c r="C41" s="45" t="s">
        <v>39</v>
      </c>
      <c r="D41" s="44">
        <f>+D38-D39-D40</f>
        <v>0</v>
      </c>
      <c r="E41" s="34"/>
    </row>
    <row r="42" spans="3:5" ht="20.25" thickBot="1">
      <c r="C42" s="48" t="s">
        <v>19</v>
      </c>
      <c r="D42" s="49">
        <f>IF(D41&gt;$F34,$G34+(D41-$F34)*$I34,IF(D41&gt;$F33,$G33+(D41-$F33)*$I33,D41*$I32))</f>
        <v>0</v>
      </c>
      <c r="E42" s="34"/>
    </row>
    <row r="43" spans="2:3" ht="13.5" thickTop="1">
      <c r="B43" s="62" t="str">
        <f>IF(D40&gt;0,"(1): Esta exención NO se aplica para inmuebles adquiridos por Donación. ¡Tenlo en cuenta!"," ")</f>
        <v> </v>
      </c>
      <c r="C43" s="1"/>
    </row>
    <row r="44" spans="2:5" ht="41.25" customHeight="1">
      <c r="B44" s="69" t="s">
        <v>49</v>
      </c>
      <c r="C44" s="69"/>
      <c r="D44" s="69"/>
      <c r="E44" s="69"/>
    </row>
    <row r="45" spans="2:5" ht="12.75">
      <c r="B45" s="29"/>
      <c r="C45" s="29"/>
      <c r="D45" s="29"/>
      <c r="E45" s="29"/>
    </row>
    <row r="46" spans="2:5" ht="38.25" customHeight="1">
      <c r="B46" s="67" t="s">
        <v>40</v>
      </c>
      <c r="C46" s="67"/>
      <c r="D46" s="67"/>
      <c r="E46" s="67"/>
    </row>
    <row r="47" spans="2:5" ht="12.75">
      <c r="B47" s="29"/>
      <c r="C47" s="29"/>
      <c r="D47" s="29"/>
      <c r="E47" s="29"/>
    </row>
  </sheetData>
  <sheetProtection password="D269" sheet="1" objects="1" scenarios="1"/>
  <mergeCells count="14">
    <mergeCell ref="B5:D5"/>
    <mergeCell ref="F30:F31"/>
    <mergeCell ref="B2:E2"/>
    <mergeCell ref="B6:B7"/>
    <mergeCell ref="B8:E8"/>
    <mergeCell ref="B9:E9"/>
    <mergeCell ref="G30:G31"/>
    <mergeCell ref="B10:C10"/>
    <mergeCell ref="B12:C12"/>
    <mergeCell ref="B46:E46"/>
    <mergeCell ref="H30:H31"/>
    <mergeCell ref="I30:I31"/>
    <mergeCell ref="B11:E11"/>
    <mergeCell ref="B44:E44"/>
  </mergeCells>
  <printOptions horizontalCentered="1"/>
  <pageMargins left="0.7480314960629921" right="0.4330708661417323" top="0.2755905511811024" bottom="0.35433070866141736" header="0.15748031496062992" footer="0.2755905511811024"/>
  <pageSetup fitToHeight="1" fitToWidth="1" horizontalDpi="300" verticalDpi="300" orientation="portrait" paperSize="9" scale="97" r:id="rId4"/>
  <headerFooter alignWithMargins="0">
    <oddFooter>&amp;Chttp://www.impuestosparaandarporcasa.es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Pilar Molina Jordana</cp:lastModifiedBy>
  <cp:lastPrinted>2017-02-20T18:53:57Z</cp:lastPrinted>
  <dcterms:created xsi:type="dcterms:W3CDTF">2011-02-04T23:48:48Z</dcterms:created>
  <dcterms:modified xsi:type="dcterms:W3CDTF">2017-02-20T18:54:47Z</dcterms:modified>
  <cp:category/>
  <cp:version/>
  <cp:contentType/>
  <cp:contentStatus/>
</cp:coreProperties>
</file>